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<sst xmlns="http://schemas.openxmlformats.org/spreadsheetml/2006/main" count="65" uniqueCount="55">
  <si>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napětí soustavy [V]</t>
  </si>
  <si>
    <t>vnitřní odpor zdroje [mΩ]</t>
  </si>
  <si>
    <t>průměrný počet hodin svícení denně</t>
  </si>
  <si>
    <t>průměrná spotřeba[KWh/rok]</t>
  </si>
  <si>
    <t>průměrné ztráty zdroje [%]</t>
  </si>
  <si>
    <t>příkon svítidla [W]</t>
  </si>
  <si>
    <t>průměrný počet svítidel v provozu [%]</t>
  </si>
  <si>
    <t>ztráty provozem naprázdno[KWh/rok]</t>
  </si>
  <si>
    <t>průměrné ztráty vedení [%]</t>
  </si>
  <si>
    <t>zadávaná data</t>
  </si>
  <si>
    <t>jmenovitý proud pojistky [A]</t>
  </si>
  <si>
    <t>výsledky</t>
  </si>
  <si>
    <t>příkon zdroje naprázdno [W]</t>
  </si>
  <si>
    <t>provozní ztráty zdroje [KWh/rok]</t>
  </si>
  <si>
    <t>průměrné ztráty celkové [%]</t>
  </si>
  <si>
    <t>samostatná vedení z rozvaděče</t>
  </si>
  <si>
    <t>okruhy</t>
  </si>
  <si>
    <t>směr</t>
  </si>
  <si>
    <t>počet svítidel</t>
  </si>
  <si>
    <t>délka [m]</t>
  </si>
  <si>
    <r>
      <t>průřez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] </t>
    </r>
  </si>
  <si>
    <t>odpor vedení [mΩ]</t>
  </si>
  <si>
    <t>provozní proud [A]</t>
  </si>
  <si>
    <t>zkratový proud [A]</t>
  </si>
  <si>
    <t>výkon [W]</t>
  </si>
  <si>
    <t>úbytek [V]</t>
  </si>
  <si>
    <t>úbytek [%]</t>
  </si>
  <si>
    <t>ztrátový výkon</t>
  </si>
  <si>
    <t>č. pojistky</t>
  </si>
  <si>
    <t>pojistka 1</t>
  </si>
  <si>
    <t>pojistka 2</t>
  </si>
  <si>
    <t>pojistka 3</t>
  </si>
  <si>
    <t>pojistka 4</t>
  </si>
  <si>
    <t>pojistka 5</t>
  </si>
  <si>
    <t>pojistka 6</t>
  </si>
  <si>
    <t>kuchyň</t>
  </si>
  <si>
    <t>špajz + venek</t>
  </si>
  <si>
    <t>obyvák</t>
  </si>
  <si>
    <t>pracovna</t>
  </si>
  <si>
    <t>dílna</t>
  </si>
  <si>
    <t>předsíň</t>
  </si>
  <si>
    <t>koupelna, záchod</t>
  </si>
  <si>
    <t xml:space="preserve">tech.m, půda </t>
  </si>
  <si>
    <t>součet [A]</t>
  </si>
  <si>
    <t>zatížení [%]</t>
  </si>
  <si>
    <t>vrch</t>
  </si>
  <si>
    <t>koupelna</t>
  </si>
  <si>
    <t>záchod</t>
  </si>
  <si>
    <t>pokoj1</t>
  </si>
  <si>
    <t>pokoj2</t>
  </si>
  <si>
    <t>ložnice</t>
  </si>
  <si>
    <t>proud celkový</t>
  </si>
  <si>
    <t>výkon celkový</t>
  </si>
  <si>
    <t>ztráty celkové</t>
  </si>
  <si>
    <t>proud vrch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</si>
</sst>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3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4">
      <selection activeCell="D13" sqref="D13"/>
    </sheetView>
  </sheetViews>
  <sheetFormatPr defaultColWidth="12.57421875" defaultRowHeight="12.75"/>
  <cols>
    <col min="1" max="1" width="16.421875" style="0" customWidth="1"/>
    <col min="2" max="4" width="11.57421875" style="0" customWidth="1"/>
    <col min="5" max="5" width="16.7109375" style="0" customWidth="1"/>
    <col min="6" max="6" width="16.57421875" style="0" customWidth="1"/>
    <col min="7" max="7" width="16.7109375" style="0" customWidth="1"/>
    <col min="8" max="8" width="14.28125" style="0" customWidth="1"/>
    <col min="9" max="10" width="11.57421875" style="0" customWidth="1"/>
    <col min="11" max="11" width="13.00390625" style="0" customWidth="1"/>
    <col min="12" max="12" width="11.57421875" style="0" customWidth="1"/>
    <col min="13" max="13" width="16.57421875" style="0" customWidth="1"/>
    <col min="14" max="14" width="10.7109375" style="0" customWidth="1"/>
    <col min="15" max="16384" width="11.57421875" style="0" customWidth="1"/>
  </cols>
  <sheetData>
    <row r="1" spans="1:11" ht="12.75">
      <c r="A1" t="s">
        <v>0</v>
      </c>
      <c r="C1" t="s">
        <v>1</v>
      </c>
      <c r="F1" t="s">
        <v>2</v>
      </c>
      <c r="H1" t="s">
        <v>3</v>
      </c>
      <c r="K1" t="s">
        <v>4</v>
      </c>
    </row>
    <row r="2" spans="1:11" ht="12.75">
      <c r="A2" s="1">
        <v>32</v>
      </c>
      <c r="C2" s="1">
        <v>90</v>
      </c>
      <c r="F2" s="1">
        <v>5</v>
      </c>
      <c r="H2" s="2">
        <f>H29/1000*24*365*F2/24*F4/100</f>
        <v>448.95</v>
      </c>
      <c r="K2" s="3">
        <f>(H4+H6)/H2*100</f>
        <v>8.015767911585368</v>
      </c>
    </row>
    <row r="3" spans="1:11" ht="12.75">
      <c r="A3" t="s">
        <v>5</v>
      </c>
      <c r="F3" t="s">
        <v>6</v>
      </c>
      <c r="H3" t="s">
        <v>7</v>
      </c>
      <c r="K3" t="s">
        <v>8</v>
      </c>
    </row>
    <row r="4" spans="1:14" ht="12.75">
      <c r="A4" s="1">
        <v>20</v>
      </c>
      <c r="D4" s="1" t="s">
        <v>9</v>
      </c>
      <c r="F4" s="1">
        <v>30</v>
      </c>
      <c r="H4" s="2">
        <f>F6/1000*24*365</f>
        <v>26.280000000000005</v>
      </c>
      <c r="K4" s="3">
        <f>K29/H29*100</f>
        <v>1.3618521341463417</v>
      </c>
      <c r="N4" t="s">
        <v>10</v>
      </c>
    </row>
    <row r="5" spans="4:14" ht="12.75">
      <c r="D5" s="4" t="s">
        <v>11</v>
      </c>
      <c r="F5" t="s">
        <v>12</v>
      </c>
      <c r="H5" t="s">
        <v>13</v>
      </c>
      <c r="K5" t="s">
        <v>14</v>
      </c>
      <c r="N5" s="1">
        <v>6</v>
      </c>
    </row>
    <row r="6" spans="1:11" ht="12.75">
      <c r="A6" s="5" t="s">
        <v>15</v>
      </c>
      <c r="B6" s="5"/>
      <c r="F6" s="1">
        <v>3</v>
      </c>
      <c r="H6" s="2">
        <f>C2/1000*((F29*F4/100)^2)/1000*24*365*F2/24</f>
        <v>9.7067900390625</v>
      </c>
      <c r="K6" s="3">
        <f>K2+K4</f>
        <v>9.377620045731708</v>
      </c>
    </row>
    <row r="7" ht="12.75">
      <c r="N7" s="5" t="s">
        <v>16</v>
      </c>
    </row>
    <row r="8" spans="1:20" ht="12.75">
      <c r="A8" t="s">
        <v>17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  <c r="N8" t="s">
        <v>28</v>
      </c>
      <c r="O8" t="s">
        <v>29</v>
      </c>
      <c r="P8" t="s">
        <v>30</v>
      </c>
      <c r="Q8" t="s">
        <v>31</v>
      </c>
      <c r="R8" t="s">
        <v>32</v>
      </c>
      <c r="S8" t="s">
        <v>33</v>
      </c>
      <c r="T8" t="s">
        <v>34</v>
      </c>
    </row>
    <row r="9" spans="1:20" ht="12.75">
      <c r="A9" t="s">
        <v>35</v>
      </c>
      <c r="B9" s="1">
        <v>4</v>
      </c>
      <c r="C9" s="1">
        <v>4.5</v>
      </c>
      <c r="D9" s="1">
        <v>1.5</v>
      </c>
      <c r="E9" s="2">
        <f>0.0175*C9/D9*1000*2</f>
        <v>105.00000000000003</v>
      </c>
      <c r="F9" s="3">
        <f>$A$4*B9/$A$2</f>
        <v>2.5</v>
      </c>
      <c r="G9" s="2">
        <f>$A$2/($C$2+E9)*1000</f>
        <v>164.1025641025641</v>
      </c>
      <c r="H9" s="2">
        <f>$A$4*B9</f>
        <v>80</v>
      </c>
      <c r="I9" s="3">
        <f>F9*E9/1000</f>
        <v>0.26250000000000007</v>
      </c>
      <c r="J9" s="3">
        <f>I9/$A$2*100</f>
        <v>0.8203125000000002</v>
      </c>
      <c r="K9" s="3">
        <f>I9*F9</f>
        <v>0.6562500000000002</v>
      </c>
      <c r="M9" t="str">
        <f>A9</f>
        <v>kuchyň</v>
      </c>
      <c r="N9" s="1">
        <v>1</v>
      </c>
      <c r="O9" s="6">
        <f>IF(N9=1,F9," ")</f>
        <v>2.5</v>
      </c>
      <c r="P9" s="6" t="str">
        <f>IF(N9=2,F9," ")</f>
        <v> </v>
      </c>
      <c r="Q9" s="7" t="str">
        <f>IF(N9=3,F9," ")</f>
        <v> </v>
      </c>
      <c r="R9" s="7" t="str">
        <f>IF(N9=4,F9," ")</f>
        <v> </v>
      </c>
      <c r="S9" s="7" t="str">
        <f>IF(N9=5,F9," ")</f>
        <v> </v>
      </c>
      <c r="T9" s="7" t="str">
        <f>IF(N9=6,F9," ")</f>
        <v> </v>
      </c>
    </row>
    <row r="10" spans="1:20" ht="12.75">
      <c r="A10" t="s">
        <v>36</v>
      </c>
      <c r="B10" s="1">
        <v>3</v>
      </c>
      <c r="C10" s="1">
        <v>9</v>
      </c>
      <c r="D10" s="1">
        <v>1.5</v>
      </c>
      <c r="E10" s="2">
        <f>0.0175*C10/D10*1000*2</f>
        <v>210.00000000000006</v>
      </c>
      <c r="F10" s="3">
        <f>$A$4*B10/$A$2</f>
        <v>1.875</v>
      </c>
      <c r="G10" s="2">
        <f>$A$2/($C$2+E10)*1000</f>
        <v>106.66666666666664</v>
      </c>
      <c r="H10" s="2">
        <f>$A$4*B10</f>
        <v>60</v>
      </c>
      <c r="I10" s="3">
        <f>F10*E10/1000</f>
        <v>0.3937500000000001</v>
      </c>
      <c r="J10" s="3">
        <f>I10/$A$2*100</f>
        <v>1.2304687500000002</v>
      </c>
      <c r="K10" s="3">
        <f>I10*F10</f>
        <v>0.7382812500000002</v>
      </c>
      <c r="M10" t="str">
        <f>A10</f>
        <v>špajz + venek</v>
      </c>
      <c r="N10" s="1">
        <v>1</v>
      </c>
      <c r="O10" s="6">
        <f>IF(N10=1,F10," ")</f>
        <v>1.875</v>
      </c>
      <c r="P10" s="6" t="str">
        <f>IF(N10=2,F10," ")</f>
        <v> </v>
      </c>
      <c r="Q10" s="7" t="str">
        <f>IF(N10=3,F10," ")</f>
        <v> </v>
      </c>
      <c r="R10" s="7" t="str">
        <f>IF(N10=4,F10," ")</f>
        <v> </v>
      </c>
      <c r="S10" s="7" t="str">
        <f>IF(N10=5,F10," ")</f>
        <v> </v>
      </c>
      <c r="T10" s="7" t="str">
        <f>IF(N10=6,F10," ")</f>
        <v> </v>
      </c>
    </row>
    <row r="11" spans="1:20" ht="12.75">
      <c r="A11" t="s">
        <v>37</v>
      </c>
      <c r="B11" s="1">
        <v>7</v>
      </c>
      <c r="C11" s="1">
        <v>14</v>
      </c>
      <c r="D11" s="1">
        <v>2.5</v>
      </c>
      <c r="E11" s="2">
        <f>0.0175*C11/D11*1000*2</f>
        <v>196</v>
      </c>
      <c r="F11" s="3">
        <f>$A$4*B11/$A$2</f>
        <v>4.375</v>
      </c>
      <c r="G11" s="2">
        <f>$A$2/($C$2+E11)*1000</f>
        <v>111.8881118881119</v>
      </c>
      <c r="H11" s="2">
        <f>$A$4*B11</f>
        <v>140</v>
      </c>
      <c r="I11" s="3">
        <f>F11*E11/1000</f>
        <v>0.8575</v>
      </c>
      <c r="J11" s="3">
        <f>I11/$A$2*100</f>
        <v>2.6796875</v>
      </c>
      <c r="K11" s="3">
        <f>I11*F11</f>
        <v>3.7515625000000004</v>
      </c>
      <c r="M11" t="str">
        <f>A11</f>
        <v>obyvák</v>
      </c>
      <c r="N11" s="1">
        <v>2</v>
      </c>
      <c r="O11" s="6" t="str">
        <f>IF(N11=1,F11," ")</f>
        <v> </v>
      </c>
      <c r="P11" s="6">
        <f>IF(N11=2,F11," ")</f>
        <v>4.375</v>
      </c>
      <c r="Q11" s="7" t="str">
        <f>IF(N11=3,F11," ")</f>
        <v> </v>
      </c>
      <c r="R11" s="7" t="str">
        <f>IF(N11=4,F11," ")</f>
        <v> </v>
      </c>
      <c r="S11" s="7" t="str">
        <f>IF(N11=5,F11," ")</f>
        <v> </v>
      </c>
      <c r="T11" s="7" t="str">
        <f>IF(N11=6,F11," ")</f>
        <v> </v>
      </c>
    </row>
    <row r="12" spans="1:20" ht="12.75">
      <c r="A12" t="s">
        <v>38</v>
      </c>
      <c r="B12" s="1">
        <v>4</v>
      </c>
      <c r="C12" s="1">
        <v>16</v>
      </c>
      <c r="D12" s="1">
        <v>2.5</v>
      </c>
      <c r="E12" s="2">
        <f>0.0175*C12/D12*1000*2</f>
        <v>224.00000000000003</v>
      </c>
      <c r="F12" s="3">
        <f>$A$4*B12/$A$2</f>
        <v>2.5</v>
      </c>
      <c r="G12" s="2">
        <f>$A$2/($C$2+E12)*1000</f>
        <v>101.91082802547771</v>
      </c>
      <c r="H12" s="2">
        <f>$A$4*B12</f>
        <v>80</v>
      </c>
      <c r="I12" s="3">
        <f>F12*E12/1000</f>
        <v>0.5600000000000002</v>
      </c>
      <c r="J12" s="3">
        <f>I12/$A$2*100</f>
        <v>1.7500000000000004</v>
      </c>
      <c r="K12" s="3">
        <f>I12*F12</f>
        <v>1.4000000000000004</v>
      </c>
      <c r="M12" t="str">
        <f>A12</f>
        <v>pracovna</v>
      </c>
      <c r="N12" s="1">
        <v>3</v>
      </c>
      <c r="O12" s="6" t="str">
        <f>IF(N12=1,F12," ")</f>
        <v> </v>
      </c>
      <c r="P12" s="6" t="str">
        <f>IF(N12=2,F12," ")</f>
        <v> </v>
      </c>
      <c r="Q12" s="7">
        <f>IF(N12=3,F12," ")</f>
        <v>2.5</v>
      </c>
      <c r="R12" s="7" t="str">
        <f>IF(N12=4,F12," ")</f>
        <v> </v>
      </c>
      <c r="S12" s="7" t="str">
        <f>IF(N12=5,F12," ")</f>
        <v> </v>
      </c>
      <c r="T12" s="7" t="str">
        <f>IF(N12=6,F12," ")</f>
        <v> </v>
      </c>
    </row>
    <row r="13" spans="1:20" ht="12.75">
      <c r="A13" t="s">
        <v>39</v>
      </c>
      <c r="B13" s="1">
        <v>3</v>
      </c>
      <c r="C13" s="1">
        <v>11</v>
      </c>
      <c r="D13" s="1">
        <v>1.5</v>
      </c>
      <c r="E13" s="2">
        <f>0.0175*C13/D13*1000*2</f>
        <v>256.66666666666663</v>
      </c>
      <c r="F13" s="3">
        <f>$A$4*B13/$A$2</f>
        <v>1.875</v>
      </c>
      <c r="G13" s="2">
        <f>$A$2/($C$2+E13)*1000</f>
        <v>92.3076923076923</v>
      </c>
      <c r="H13" s="2">
        <f>$A$4*B13</f>
        <v>60</v>
      </c>
      <c r="I13" s="3">
        <f>F13*E13/1000</f>
        <v>0.48124999999999996</v>
      </c>
      <c r="J13" s="3">
        <f>I13/$A$2*100</f>
        <v>1.5039062499999998</v>
      </c>
      <c r="K13" s="3">
        <f>I13*F13</f>
        <v>0.9023437499999999</v>
      </c>
      <c r="M13" t="str">
        <f>A13</f>
        <v>dílna</v>
      </c>
      <c r="N13" s="1">
        <v>4</v>
      </c>
      <c r="O13" s="6" t="str">
        <f>IF(N13=1,F13," ")</f>
        <v> </v>
      </c>
      <c r="P13" s="6" t="str">
        <f>IF(N13=2,F13," ")</f>
        <v> </v>
      </c>
      <c r="Q13" s="7" t="str">
        <f>IF(N13=3,F13," ")</f>
        <v> </v>
      </c>
      <c r="R13" s="7">
        <f>IF(N13=4,F13," ")</f>
        <v>1.875</v>
      </c>
      <c r="S13" s="7" t="str">
        <f>IF(N13=5,F13," ")</f>
        <v> </v>
      </c>
      <c r="T13" s="7" t="str">
        <f>IF(N13=6,F13," ")</f>
        <v> </v>
      </c>
    </row>
    <row r="14" spans="1:20" ht="12.75">
      <c r="A14" t="s">
        <v>40</v>
      </c>
      <c r="B14" s="1">
        <v>3</v>
      </c>
      <c r="C14" s="1">
        <v>12</v>
      </c>
      <c r="D14" s="1">
        <v>1.5</v>
      </c>
      <c r="E14" s="2">
        <f>0.0175*C14/D14*1000*2</f>
        <v>280</v>
      </c>
      <c r="F14" s="3">
        <f>$A$4*B14/$A$2</f>
        <v>1.875</v>
      </c>
      <c r="G14" s="2">
        <f>$A$2/($C$2+E14)*1000</f>
        <v>86.48648648648648</v>
      </c>
      <c r="H14" s="2">
        <f>$A$4*B14</f>
        <v>60</v>
      </c>
      <c r="I14" s="3">
        <f>F14*E14/1000</f>
        <v>0.525</v>
      </c>
      <c r="J14" s="3">
        <f>I14/$A$2*100</f>
        <v>1.640625</v>
      </c>
      <c r="K14" s="3">
        <f>I14*F14</f>
        <v>0.984375</v>
      </c>
      <c r="M14" t="str">
        <f>A14</f>
        <v>předsíň</v>
      </c>
      <c r="N14" s="1">
        <v>5</v>
      </c>
      <c r="O14" s="6" t="str">
        <f>IF(N14=1,F14," ")</f>
        <v> </v>
      </c>
      <c r="P14" s="6" t="str">
        <f>IF(N14=2,F14," ")</f>
        <v> </v>
      </c>
      <c r="Q14" s="7" t="str">
        <f>IF(N14=3,F14," ")</f>
        <v> </v>
      </c>
      <c r="R14" s="7" t="str">
        <f>IF(N14=4,F14," ")</f>
        <v> </v>
      </c>
      <c r="S14" s="7">
        <f>IF(N14=5,F14," ")</f>
        <v>1.875</v>
      </c>
      <c r="T14" s="7" t="str">
        <f>IF(N14=6,F14," ")</f>
        <v> </v>
      </c>
    </row>
    <row r="15" spans="1:20" ht="12.75">
      <c r="A15" t="s">
        <v>41</v>
      </c>
      <c r="B15" s="1">
        <v>4</v>
      </c>
      <c r="C15" s="1">
        <v>5</v>
      </c>
      <c r="D15" s="1">
        <v>1.5</v>
      </c>
      <c r="E15" s="2">
        <f>0.0175*C15/D15*1000*2</f>
        <v>116.66666666666669</v>
      </c>
      <c r="F15" s="3">
        <f>$A$4*B15/$A$2</f>
        <v>2.5</v>
      </c>
      <c r="G15" s="2">
        <f>$A$2/($C$2+E15)*1000</f>
        <v>154.83870967741933</v>
      </c>
      <c r="H15" s="2">
        <f>$A$4*B15</f>
        <v>80</v>
      </c>
      <c r="I15" s="3">
        <f>F15*E15/1000</f>
        <v>0.29166666666666674</v>
      </c>
      <c r="J15" s="3">
        <f>I15/$A$2*100</f>
        <v>0.9114583333333336</v>
      </c>
      <c r="K15" s="3">
        <f>I15*F15</f>
        <v>0.7291666666666669</v>
      </c>
      <c r="M15" t="str">
        <f>A15</f>
        <v>koupelna, záchod</v>
      </c>
      <c r="N15" s="1">
        <v>5</v>
      </c>
      <c r="O15" s="6" t="str">
        <f>IF(N15=1,F15," ")</f>
        <v> </v>
      </c>
      <c r="P15" s="6" t="str">
        <f>IF(N15=2,F15," ")</f>
        <v> </v>
      </c>
      <c r="Q15" s="7" t="str">
        <f>IF(N15=3,F15," ")</f>
        <v> </v>
      </c>
      <c r="R15" s="7" t="str">
        <f>IF(N15=4,F15," ")</f>
        <v> </v>
      </c>
      <c r="S15" s="7">
        <f>IF(N15=5,F15," ")</f>
        <v>2.5</v>
      </c>
      <c r="T15" s="7" t="str">
        <f>IF(N15=6,F15," ")</f>
        <v> </v>
      </c>
    </row>
    <row r="16" spans="1:20" ht="12.75">
      <c r="A16" t="s">
        <v>42</v>
      </c>
      <c r="B16" s="1">
        <v>3</v>
      </c>
      <c r="C16" s="1">
        <v>14</v>
      </c>
      <c r="D16" s="1">
        <v>1.5</v>
      </c>
      <c r="E16" s="2">
        <f>0.0175*C16/D16*1000*2</f>
        <v>326.66666666666674</v>
      </c>
      <c r="F16" s="3">
        <f>$A$4*B16/$A$2</f>
        <v>1.875</v>
      </c>
      <c r="G16" s="2">
        <f>$A$2/($C$2+E16)*1000</f>
        <v>76.79999999999998</v>
      </c>
      <c r="H16" s="2">
        <f>$A$4*B16</f>
        <v>60</v>
      </c>
      <c r="I16" s="3">
        <f>F16*E16/1000</f>
        <v>0.6125000000000002</v>
      </c>
      <c r="J16" s="3">
        <f>I16/$A$2*100</f>
        <v>1.9140625000000004</v>
      </c>
      <c r="K16" s="3">
        <f>I16*F16</f>
        <v>1.1484375000000002</v>
      </c>
      <c r="M16" t="str">
        <f>A16</f>
        <v>tech.m, půda </v>
      </c>
      <c r="N16" s="1">
        <v>6</v>
      </c>
      <c r="O16" s="6" t="str">
        <f>IF(N16=1,F16," ")</f>
        <v> </v>
      </c>
      <c r="P16" s="6" t="str">
        <f>IF(N16=2,F16," ")</f>
        <v> </v>
      </c>
      <c r="Q16" s="7" t="str">
        <f>IF(N16=3,F16," ")</f>
        <v> </v>
      </c>
      <c r="R16" s="7" t="str">
        <f>IF(N16=4,F16," ")</f>
        <v> </v>
      </c>
      <c r="S16" s="7" t="str">
        <f>IF(N16=5,F16," ")</f>
        <v> </v>
      </c>
      <c r="T16" s="7">
        <f>IF(N16=6,F16," ")</f>
        <v>1.875</v>
      </c>
    </row>
    <row r="17" spans="14:20" ht="12.75">
      <c r="N17" t="s">
        <v>43</v>
      </c>
      <c r="O17" s="8">
        <f>SUM(O9:O16)</f>
        <v>4.375</v>
      </c>
      <c r="P17" s="8">
        <f>SUM(P9:P16)</f>
        <v>4.375</v>
      </c>
      <c r="Q17" s="8">
        <f>SUM(Q9:Q16)</f>
        <v>2.5</v>
      </c>
      <c r="R17" s="8">
        <f>SUM(R9:R16)</f>
        <v>1.875</v>
      </c>
      <c r="S17" s="8">
        <f>SUM(S9:S16)</f>
        <v>4.375</v>
      </c>
      <c r="T17" s="8">
        <f>SUM(T9:T16)</f>
        <v>1.875</v>
      </c>
    </row>
    <row r="18" spans="14:20" ht="12.75">
      <c r="N18" t="s">
        <v>44</v>
      </c>
      <c r="O18" s="9">
        <f>O17/$N$5*100</f>
        <v>72.91666666666666</v>
      </c>
      <c r="P18" s="9">
        <f>P17/$N$5*100</f>
        <v>72.91666666666666</v>
      </c>
      <c r="Q18" s="9">
        <f>Q17/$N$5*100</f>
        <v>41.66666666666667</v>
      </c>
      <c r="R18" s="9">
        <f>R17/$N$5*100</f>
        <v>31.25</v>
      </c>
      <c r="S18" s="9">
        <f>S17/$N$5*100</f>
        <v>72.91666666666666</v>
      </c>
      <c r="T18" s="9">
        <f>T17/$N$5*100</f>
        <v>31.25</v>
      </c>
    </row>
    <row r="20" spans="1:20" ht="12.75">
      <c r="A20" s="5" t="s">
        <v>45</v>
      </c>
      <c r="M20" s="5" t="s">
        <v>45</v>
      </c>
      <c r="O20" t="s">
        <v>29</v>
      </c>
      <c r="P20" t="s">
        <v>30</v>
      </c>
      <c r="Q20" t="s">
        <v>31</v>
      </c>
      <c r="R20" t="s">
        <v>32</v>
      </c>
      <c r="S20" t="s">
        <v>33</v>
      </c>
      <c r="T20" t="s">
        <v>34</v>
      </c>
    </row>
    <row r="21" spans="1:20" ht="12.75">
      <c r="A21" t="s">
        <v>46</v>
      </c>
      <c r="B21" s="1">
        <v>2</v>
      </c>
      <c r="C21" s="1">
        <v>5</v>
      </c>
      <c r="D21" s="1">
        <v>1.5</v>
      </c>
      <c r="E21" s="2">
        <f>0.0175*C21/D21*1000*2</f>
        <v>116.66666666666669</v>
      </c>
      <c r="F21" s="3">
        <f>$A$4*B21/$A$2</f>
        <v>1.25</v>
      </c>
      <c r="G21" s="2">
        <f>$A$2/($C$2+E21)*1000</f>
        <v>154.83870967741933</v>
      </c>
      <c r="H21" s="4">
        <f>$A$4*B21</f>
        <v>40</v>
      </c>
      <c r="I21" s="3">
        <f>F21*E21/1000</f>
        <v>0.14583333333333337</v>
      </c>
      <c r="J21" s="3">
        <f>I21/$A$2*100</f>
        <v>0.4557291666666668</v>
      </c>
      <c r="K21" s="3">
        <f>I21*F21</f>
        <v>0.1822916666666667</v>
      </c>
      <c r="M21" t="str">
        <f>A21</f>
        <v>koupelna</v>
      </c>
      <c r="N21" s="1">
        <v>1</v>
      </c>
      <c r="O21" s="6">
        <f>IF(N21=1,F21," ")</f>
        <v>1.25</v>
      </c>
      <c r="P21" s="6" t="str">
        <f>IF(N21=2,F21," ")</f>
        <v> </v>
      </c>
      <c r="Q21" s="7" t="str">
        <f>IF(N21=3,F21," ")</f>
        <v> </v>
      </c>
      <c r="R21" s="7" t="str">
        <f>IF(N21=4,F21," ")</f>
        <v> </v>
      </c>
      <c r="S21" s="7" t="str">
        <f>IF(N21=5,F21," ")</f>
        <v> </v>
      </c>
      <c r="T21" s="7" t="str">
        <f>IF(N21=6,F21," ")</f>
        <v> </v>
      </c>
    </row>
    <row r="22" spans="1:20" ht="12.75">
      <c r="A22" t="s">
        <v>47</v>
      </c>
      <c r="B22" s="1">
        <v>1</v>
      </c>
      <c r="C22" s="1">
        <v>4</v>
      </c>
      <c r="D22" s="1">
        <v>1.5</v>
      </c>
      <c r="E22" s="2">
        <f>0.0175*C22/D22*1000*2</f>
        <v>93.33333333333334</v>
      </c>
      <c r="F22" s="3">
        <f>$A$4*B22/$A$2</f>
        <v>0.625</v>
      </c>
      <c r="G22" s="2">
        <f>$A$2/($C$2+E22)*1000</f>
        <v>174.54545454545453</v>
      </c>
      <c r="H22" s="4">
        <f>$A$4*B22</f>
        <v>20</v>
      </c>
      <c r="I22" s="3">
        <f>F22*E22/1000</f>
        <v>0.05833333333333334</v>
      </c>
      <c r="J22" s="3">
        <f>I22/$A$2*100</f>
        <v>0.18229166666666669</v>
      </c>
      <c r="K22" s="3">
        <f>I22*F22</f>
        <v>0.036458333333333336</v>
      </c>
      <c r="M22" t="str">
        <f>A22</f>
        <v>záchod</v>
      </c>
      <c r="N22" s="1">
        <v>2</v>
      </c>
      <c r="O22" s="6" t="str">
        <f>IF(N22=1,F22," ")</f>
        <v> </v>
      </c>
      <c r="P22" s="6">
        <f>IF(N22=2,F22," ")</f>
        <v>0.625</v>
      </c>
      <c r="Q22" s="7" t="str">
        <f>IF(N22=3,F22," ")</f>
        <v> </v>
      </c>
      <c r="R22" s="7" t="str">
        <f>IF(N22=4,F22," ")</f>
        <v> </v>
      </c>
      <c r="S22" s="7" t="str">
        <f>IF(N22=5,F22," ")</f>
        <v> </v>
      </c>
      <c r="T22" s="7" t="str">
        <f>IF(N22=6,F22," ")</f>
        <v> </v>
      </c>
    </row>
    <row r="23" spans="1:20" ht="12.75">
      <c r="A23" t="s">
        <v>40</v>
      </c>
      <c r="B23" s="1">
        <v>3</v>
      </c>
      <c r="C23" s="1">
        <v>4</v>
      </c>
      <c r="D23" s="1">
        <v>1.5</v>
      </c>
      <c r="E23" s="2">
        <f>0.0175*C23/D23*1000*2</f>
        <v>93.33333333333334</v>
      </c>
      <c r="F23" s="3">
        <f>$A$4*B23/$A$2</f>
        <v>1.875</v>
      </c>
      <c r="G23" s="2">
        <f>$A$2/($C$2+E23)*1000</f>
        <v>174.54545454545453</v>
      </c>
      <c r="H23" s="4">
        <f>$A$4*B23</f>
        <v>60</v>
      </c>
      <c r="I23" s="3">
        <f>F23*E23/1000</f>
        <v>0.17500000000000002</v>
      </c>
      <c r="J23" s="3">
        <f>I23/$A$2*100</f>
        <v>0.546875</v>
      </c>
      <c r="K23" s="3">
        <f>I23*F23</f>
        <v>0.32812500000000006</v>
      </c>
      <c r="M23" t="str">
        <f>A23</f>
        <v>předsíň</v>
      </c>
      <c r="N23" s="1">
        <v>3</v>
      </c>
      <c r="O23" s="6" t="str">
        <f>IF(N23=1,F23," ")</f>
        <v> </v>
      </c>
      <c r="P23" s="6" t="str">
        <f>IF(N23=2,F23," ")</f>
        <v> </v>
      </c>
      <c r="Q23" s="7">
        <f>IF(N23=3,F23," ")</f>
        <v>1.875</v>
      </c>
      <c r="R23" s="7" t="str">
        <f>IF(N23=4,F23," ")</f>
        <v> </v>
      </c>
      <c r="S23" s="7" t="str">
        <f>IF(N23=5,F23," ")</f>
        <v> </v>
      </c>
      <c r="T23" s="7" t="str">
        <f>IF(N23=6,F23," ")</f>
        <v> </v>
      </c>
    </row>
    <row r="24" spans="1:20" ht="12.75">
      <c r="A24" t="s">
        <v>48</v>
      </c>
      <c r="B24" s="1">
        <v>2</v>
      </c>
      <c r="C24" s="1">
        <v>5</v>
      </c>
      <c r="D24" s="1">
        <v>1.5</v>
      </c>
      <c r="E24" s="2">
        <f>0.0175*C24/D24*1000*2</f>
        <v>116.66666666666669</v>
      </c>
      <c r="F24" s="3">
        <f>$A$4*B24/$A$2</f>
        <v>1.25</v>
      </c>
      <c r="G24" s="2">
        <f>$A$2/($C$2+E24)*1000</f>
        <v>154.83870967741933</v>
      </c>
      <c r="H24" s="4">
        <f>$A$4*B24</f>
        <v>40</v>
      </c>
      <c r="I24" s="3">
        <f>F24*E24/1000</f>
        <v>0.14583333333333337</v>
      </c>
      <c r="J24" s="3">
        <f>I24/$A$2*100</f>
        <v>0.4557291666666668</v>
      </c>
      <c r="K24" s="3">
        <f>I24*F24</f>
        <v>0.1822916666666667</v>
      </c>
      <c r="M24" t="str">
        <f>A24</f>
        <v>pokoj1</v>
      </c>
      <c r="N24" s="1">
        <v>4</v>
      </c>
      <c r="O24" s="6" t="str">
        <f>IF(N24=1,F24," ")</f>
        <v> </v>
      </c>
      <c r="P24" s="6" t="str">
        <f>IF(N24=2,F24," ")</f>
        <v> </v>
      </c>
      <c r="Q24" s="7" t="str">
        <f>IF(N24=3,F24," ")</f>
        <v> </v>
      </c>
      <c r="R24" s="7">
        <f>IF(N24=4,F24," ")</f>
        <v>1.25</v>
      </c>
      <c r="S24" s="7" t="str">
        <f>IF(N24=5,F24," ")</f>
        <v> </v>
      </c>
      <c r="T24" s="7" t="str">
        <f>IF(N24=6,F24," ")</f>
        <v> </v>
      </c>
    </row>
    <row r="25" spans="1:20" ht="12.75">
      <c r="A25" t="s">
        <v>49</v>
      </c>
      <c r="B25" s="1">
        <v>1</v>
      </c>
      <c r="C25" s="1">
        <v>6</v>
      </c>
      <c r="D25" s="1">
        <v>1.5</v>
      </c>
      <c r="E25" s="2">
        <f>0.0175*C25/D25*1000*2</f>
        <v>140</v>
      </c>
      <c r="F25" s="3">
        <f>$A$4*B25/$A$2</f>
        <v>0.625</v>
      </c>
      <c r="G25" s="2">
        <f>$A$2/($C$2+E25)*1000</f>
        <v>139.1304347826087</v>
      </c>
      <c r="H25" s="4">
        <f>$A$4*B25</f>
        <v>20</v>
      </c>
      <c r="I25" s="3">
        <f>F25*E25/1000</f>
        <v>0.0875</v>
      </c>
      <c r="J25" s="3">
        <f>I25/$A$2*100</f>
        <v>0.2734375</v>
      </c>
      <c r="K25" s="3">
        <f>I25*F25</f>
        <v>0.0546875</v>
      </c>
      <c r="M25" t="str">
        <f>A25</f>
        <v>pokoj2</v>
      </c>
      <c r="N25" s="1">
        <v>5</v>
      </c>
      <c r="O25" s="6" t="str">
        <f>IF(N25=1,F25," ")</f>
        <v> </v>
      </c>
      <c r="P25" s="6" t="str">
        <f>IF(N25=2,F25," ")</f>
        <v> </v>
      </c>
      <c r="Q25" s="7" t="str">
        <f>IF(N25=3,F25," ")</f>
        <v> </v>
      </c>
      <c r="R25" s="7" t="str">
        <f>IF(N25=4,F25," ")</f>
        <v> </v>
      </c>
      <c r="S25" s="7">
        <f>IF(N25=5,F25," ")</f>
        <v>0.625</v>
      </c>
      <c r="T25" s="7" t="str">
        <f>IF(N25=6,F25," ")</f>
        <v> </v>
      </c>
    </row>
    <row r="26" spans="1:20" ht="12.75">
      <c r="A26" t="s">
        <v>50</v>
      </c>
      <c r="B26" s="1">
        <v>1</v>
      </c>
      <c r="C26" s="1">
        <v>8</v>
      </c>
      <c r="D26" s="1">
        <v>1.5</v>
      </c>
      <c r="E26" s="2">
        <f>0.0175*C26/D26*1000*2</f>
        <v>186.66666666666669</v>
      </c>
      <c r="F26" s="3">
        <f>$A$4*B26/$A$2</f>
        <v>0.625</v>
      </c>
      <c r="G26" s="2">
        <f>$A$2/($C$2+E26)*1000</f>
        <v>115.66265060240963</v>
      </c>
      <c r="H26" s="4">
        <f>$A$4*B26</f>
        <v>20</v>
      </c>
      <c r="I26" s="3">
        <f>F26*E26/1000</f>
        <v>0.11666666666666668</v>
      </c>
      <c r="J26" s="3">
        <f>I26/$A$2*100</f>
        <v>0.36458333333333337</v>
      </c>
      <c r="K26" s="3">
        <f>I26*F26</f>
        <v>0.07291666666666667</v>
      </c>
      <c r="M26" t="str">
        <f>A26</f>
        <v>ložnice</v>
      </c>
      <c r="N26" s="1">
        <v>6</v>
      </c>
      <c r="O26" s="6" t="str">
        <f>IF(N26=1,F26," ")</f>
        <v> </v>
      </c>
      <c r="P26" s="6" t="str">
        <f>IF(N26=2,F26," ")</f>
        <v> </v>
      </c>
      <c r="Q26" s="7" t="str">
        <f>IF(N26=3,F26," ")</f>
        <v> </v>
      </c>
      <c r="R26" s="7" t="str">
        <f>IF(N26=4,F26," ")</f>
        <v> </v>
      </c>
      <c r="S26" s="7" t="str">
        <f>IF(N26=5,F26," ")</f>
        <v> </v>
      </c>
      <c r="T26" s="7">
        <f>IF(N26=6,F26," ")</f>
        <v>0.625</v>
      </c>
    </row>
    <row r="27" spans="14:20" ht="12.75">
      <c r="N27" t="s">
        <v>43</v>
      </c>
      <c r="O27" s="8">
        <f>SUM(O21:O26)</f>
        <v>1.25</v>
      </c>
      <c r="P27" s="8">
        <f>SUM(P21:P26)</f>
        <v>0.625</v>
      </c>
      <c r="Q27" s="8">
        <f>SUM(Q21:Q26)</f>
        <v>1.875</v>
      </c>
      <c r="R27" s="8">
        <f>SUM(R21:R26)</f>
        <v>1.25</v>
      </c>
      <c r="S27" s="8">
        <f>SUM(S21:S26)</f>
        <v>0.625</v>
      </c>
      <c r="T27" s="8">
        <f>SUM(T21:T26)</f>
        <v>0.625</v>
      </c>
    </row>
    <row r="28" spans="6:20" ht="12.75">
      <c r="F28" t="s">
        <v>51</v>
      </c>
      <c r="H28" t="s">
        <v>52</v>
      </c>
      <c r="K28" t="s">
        <v>53</v>
      </c>
      <c r="N28" t="s">
        <v>44</v>
      </c>
      <c r="O28" s="9">
        <f>O27/$N$5*100</f>
        <v>20.833333333333336</v>
      </c>
      <c r="P28" s="9">
        <f>P27/$N$5*100</f>
        <v>10.416666666666668</v>
      </c>
      <c r="Q28" s="9">
        <f>Q27/$N$5*100</f>
        <v>31.25</v>
      </c>
      <c r="R28" s="9">
        <f>R27/$N$5*100</f>
        <v>20.833333333333336</v>
      </c>
      <c r="S28" s="9">
        <f>S27/$N$5*100</f>
        <v>10.416666666666668</v>
      </c>
      <c r="T28" s="9">
        <f>T27/$N$5*100</f>
        <v>10.416666666666668</v>
      </c>
    </row>
    <row r="29" spans="6:11" ht="12.75">
      <c r="F29" s="3">
        <f>SUM(F21:F27)+SUM(F9:F16)</f>
        <v>25.625</v>
      </c>
      <c r="H29" s="2">
        <f>SUM(H21:H27)+SUM(H9:H16)</f>
        <v>820</v>
      </c>
      <c r="K29" s="3">
        <f>SUM(K21:K27)+SUM(K9:K16)</f>
        <v>11.1671875</v>
      </c>
    </row>
    <row r="30" ht="12.75">
      <c r="F30" s="7" t="s">
        <v>54</v>
      </c>
    </row>
    <row r="31" ht="12.75">
      <c r="F31" s="3">
        <f>SUM(F21:F26)</f>
        <v>6.25</v>
      </c>
    </row>
    <row r="32" ht="12.75">
      <c r="E32" s="10"/>
    </row>
    <row r="33" ht="12.75">
      <c r="E33" s="10"/>
    </row>
    <row r="34" ht="12.75">
      <c r="E34" s="10"/>
    </row>
    <row r="35" ht="12.75">
      <c r="E35" s="10"/>
    </row>
    <row r="36" ht="12.75">
      <c r="E36" s="10"/>
    </row>
    <row r="37" ht="12.75">
      <c r="E37" s="1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2013-08-31T08:53:04Z</dcterms:modified>
  <cp:category/>
  <cp:version/>
  <cp:contentType/>
  <cp:contentStatus/>
  <cp:revision>11</cp:revision>
</cp:coreProperties>
</file>